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lta.mkm.ee/dhs/webdav/f416e8badfda41e2d198e66f2d29ea81e2b90481/47404015227/1e3a9705-77e7-4c86-a063-4a0391fbd1d1/"/>
    </mc:Choice>
  </mc:AlternateContent>
  <xr:revisionPtr revIDLastSave="0" documentId="13_ncr:1_{6C3228A1-2845-4BC0-BBE8-7F6F317E299D}" xr6:coauthVersionLast="47" xr6:coauthVersionMax="47" xr10:uidLastSave="{00000000-0000-0000-0000-000000000000}"/>
  <bookViews>
    <workbookView xWindow="-108" yWindow="-108" windowWidth="30936" windowHeight="16896" xr2:uid="{BD55265E-7328-4F6D-85D8-FAD47CEA9A12}"/>
  </bookViews>
  <sheets>
    <sheet name="Lisa 2 RIA " sheetId="1" r:id="rId1"/>
  </sheets>
  <definedNames>
    <definedName name="_xlnm._FilterDatabase" localSheetId="0" hidden="1">'Lisa 2 RIA '!$A$14:$G$55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I48" i="1"/>
  <c r="H45" i="1"/>
  <c r="I45" i="1"/>
  <c r="H43" i="1"/>
  <c r="I43" i="1"/>
  <c r="H27" i="1"/>
  <c r="I27" i="1"/>
  <c r="H23" i="1"/>
  <c r="I23" i="1"/>
  <c r="I22" i="1" s="1"/>
  <c r="I21" i="1" s="1"/>
  <c r="H17" i="1"/>
  <c r="I17" i="1"/>
  <c r="I19" i="1"/>
  <c r="I20" i="1"/>
  <c r="I7" i="1" s="1"/>
  <c r="I8" i="1" s="1"/>
  <c r="I24" i="1"/>
  <c r="I25" i="1"/>
  <c r="I26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4" i="1"/>
  <c r="I46" i="1"/>
  <c r="I47" i="1"/>
  <c r="I49" i="1"/>
  <c r="I50" i="1"/>
  <c r="I51" i="1"/>
  <c r="I52" i="1"/>
  <c r="I12" i="1" s="1"/>
  <c r="I53" i="1"/>
  <c r="I54" i="1"/>
  <c r="I55" i="1"/>
  <c r="I56" i="1"/>
  <c r="I18" i="1"/>
  <c r="H7" i="1"/>
  <c r="H8" i="1" s="1"/>
  <c r="H9" i="1"/>
  <c r="I9" i="1"/>
  <c r="H10" i="1"/>
  <c r="I10" i="1"/>
  <c r="H11" i="1"/>
  <c r="I11" i="1"/>
  <c r="H12" i="1"/>
  <c r="I42" i="1" l="1"/>
  <c r="I41" i="1" s="1"/>
  <c r="H42" i="1"/>
  <c r="H41" i="1" s="1"/>
  <c r="H13" i="1"/>
  <c r="H22" i="1"/>
  <c r="H21" i="1" s="1"/>
  <c r="I13" i="1"/>
  <c r="G54" i="1" l="1"/>
  <c r="G45" i="1"/>
  <c r="G12" i="1"/>
  <c r="G48" i="1"/>
  <c r="G10" i="1"/>
  <c r="G7" i="1"/>
  <c r="G9" i="1"/>
  <c r="G43" i="1"/>
  <c r="G23" i="1"/>
  <c r="G27" i="1"/>
  <c r="G22" i="1" l="1"/>
  <c r="G21" i="1" s="1"/>
  <c r="G42" i="1" l="1"/>
  <c r="G41" i="1" s="1"/>
  <c r="G17" i="1"/>
  <c r="G11" i="1"/>
  <c r="G8" i="1"/>
  <c r="G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tc={E3E78652-419B-4548-BC7C-7BD0A3652DA8}</author>
  </authors>
  <commentList>
    <comment ref="H44" authorId="0" shapeId="0" xr:uid="{E3E78652-419B-4548-BC7C-7BD0A3652DA8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MKMilt ettevõtja elujõulisuse indeksi turvatestimiseks</t>
      </text>
    </comment>
  </commentList>
</comments>
</file>

<file path=xl/sharedStrings.xml><?xml version="1.0" encoding="utf-8"?>
<sst xmlns="http://schemas.openxmlformats.org/spreadsheetml/2006/main" count="166" uniqueCount="66">
  <si>
    <t>Riigi Infosüsteemi Amet</t>
  </si>
  <si>
    <t>Tulud</t>
  </si>
  <si>
    <t>Tulud kokku</t>
  </si>
  <si>
    <t>Investeeringud</t>
  </si>
  <si>
    <t>Kulud</t>
  </si>
  <si>
    <t>Põhivara kulum</t>
  </si>
  <si>
    <t>Käibemaks</t>
  </si>
  <si>
    <t>Kulud ja investeeringud kokku</t>
  </si>
  <si>
    <t>Programmi tegevus - kood</t>
  </si>
  <si>
    <t>Programmi tegevus - nimi</t>
  </si>
  <si>
    <t>Eelarve liik*</t>
  </si>
  <si>
    <t>Eelarve objekt</t>
  </si>
  <si>
    <t>Objekti nimi</t>
  </si>
  <si>
    <t>Majanduslik sisu</t>
  </si>
  <si>
    <t>Stsenaarium asutuse kulumudelis</t>
  </si>
  <si>
    <t>EELARVE</t>
  </si>
  <si>
    <t/>
  </si>
  <si>
    <t>Periood asutuse kulumudelis</t>
  </si>
  <si>
    <t>TULUD KOKKU</t>
  </si>
  <si>
    <t>XX010000</t>
  </si>
  <si>
    <t>Programmide ülene</t>
  </si>
  <si>
    <t>10</t>
  </si>
  <si>
    <t>Dokumendi legaliseerimise riigilõiv</t>
  </si>
  <si>
    <t>40</t>
  </si>
  <si>
    <t>Saadud välistoetused</t>
  </si>
  <si>
    <t>44</t>
  </si>
  <si>
    <t>Omatulud transpordi- ja sidealasest tegevusest</t>
  </si>
  <si>
    <t>TULEMUSVALDKOND  INFOÜHISKOND</t>
  </si>
  <si>
    <t>INVESTEERINGUD KOKKU</t>
  </si>
  <si>
    <t>IYDA0000</t>
  </si>
  <si>
    <t>Investeeringud digiühiskonda</t>
  </si>
  <si>
    <t>20</t>
  </si>
  <si>
    <t>IN002000</t>
  </si>
  <si>
    <t>IT investeeringud</t>
  </si>
  <si>
    <t>KULUD  KOKKU</t>
  </si>
  <si>
    <t>IYDA0101</t>
  </si>
  <si>
    <t>Digiriigi arenguhüpped</t>
  </si>
  <si>
    <t>60</t>
  </si>
  <si>
    <t>IYDA0102</t>
  </si>
  <si>
    <t>Digiriigi alusbaasi kindlustamine</t>
  </si>
  <si>
    <t>IYDA0202</t>
  </si>
  <si>
    <t>IYDA0203</t>
  </si>
  <si>
    <t>Küberturvalisuse tagamine</t>
  </si>
  <si>
    <t>TULEMUSVALDKOND  TEADUS-  JA  ARENDUSTEGEVUS  JA  ETTEVÕTLUS</t>
  </si>
  <si>
    <t>TI020000</t>
  </si>
  <si>
    <t>Investeeringud teadmussiirdesse</t>
  </si>
  <si>
    <t>Investeeringud (teadus- ja arendustegev)</t>
  </si>
  <si>
    <t>TI020101</t>
  </si>
  <si>
    <t>Ettevõtete innovatsiooni-, digi- ja rohepöörde soodustamine</t>
  </si>
  <si>
    <t>KÄIBEMAKS  KOKKU</t>
  </si>
  <si>
    <t xml:space="preserve">Investeeringud </t>
  </si>
  <si>
    <t>Suundumuste, riskide ja mõjude analüüsivõime arendamine</t>
  </si>
  <si>
    <t>Lisa 2</t>
  </si>
  <si>
    <t>SE000028</t>
  </si>
  <si>
    <t>Vahendid Riigi Kinnisvara Aktsiaseltsile</t>
  </si>
  <si>
    <t>Vahendid RKASile</t>
  </si>
  <si>
    <t xml:space="preserve">DIGIÜHISKONNA  PROGRAMM  </t>
  </si>
  <si>
    <t>Investeeringud (sh RRFist, ERFist)</t>
  </si>
  <si>
    <t xml:space="preserve">TEADMUSSIIRDE  PROGRAMM  </t>
  </si>
  <si>
    <t>Sisemised muudatused</t>
  </si>
  <si>
    <t>Lõplik eelarve 2024</t>
  </si>
  <si>
    <t>2024_01</t>
  </si>
  <si>
    <t>MINISTRI_ LIIGENDUS</t>
  </si>
  <si>
    <t>* Eelarve liik: 10 - arvestuslikud vahendid, 20 - kindlaksmääratud vahendid, 32 - välistoetuste riiklik kaasfinantseerimine, 40 - välistoetustest ja moderniseerimisfondist saadavad vahendid, 41 - vahendatavad välistoetused, 43 - CO2 müügist saadavad vahendid, 44 - omatuludest saadavad vahendid, 45 - ebaregulaarsetest tuludest saadavad vahendid, 60 - mitterahalised vahendid (põhivara kulum)</t>
  </si>
  <si>
    <t>majandus- ja infotehnoloogiaministri käskkirja "Majandus- ja Kommunikatsiooni-                                                                                                                                                                                                                                                                                                                                                                                                                         ministeeriumi ja tema valitsemisala asutuste 2024. a eelarvete kinnitamine"  juurde</t>
  </si>
  <si>
    <t>Riigikogus kinnitatud eelarve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</si>
</sst>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u/>
      <sz val="9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rgb="FFFFFFFF"/>
      <name val="Calibri"/>
      <family val="2"/>
      <scheme val="minor"/>
    </font>
    <font>
      <i/>
      <sz val="1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Calibri"/>
      <family val="2"/>
      <charset val="186"/>
      <scheme val="minor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  <scheme val="minor"/>
    </font>
    <font>
      <sz val="8"/>
      <name val="Calibri"/>
      <family val="2"/>
      <scheme val="minor"/>
    </font>
    <font>
      <sz val="9"/>
      <color indexed="8"/>
      <name val="Segoe U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3" fillId="0" borderId="0" xfId="0" applyFont="1"/>
    <xf numFmtId="3" fontId="5" fillId="0" borderId="0" xfId="1" applyNumberFormat="1" applyFont="1" applyAlignment="1">
      <alignment horizontal="right" wrapText="1"/>
    </xf>
    <xf numFmtId="3" fontId="6" fillId="0" borderId="0" xfId="1" applyNumberFormat="1" applyFont="1" applyAlignment="1" applyProtection="1">
      <alignment horizontal="right"/>
      <protection hidden="1"/>
    </xf>
    <xf numFmtId="3" fontId="7" fillId="0" borderId="0" xfId="1" applyNumberFormat="1" applyFont="1" applyAlignment="1">
      <alignment horizontal="right" wrapText="1"/>
    </xf>
    <xf numFmtId="3" fontId="8" fillId="0" borderId="0" xfId="1" applyNumberFormat="1" applyFont="1" applyAlignment="1">
      <alignment horizontal="right" wrapText="1"/>
    </xf>
    <xf numFmtId="49" fontId="5" fillId="0" borderId="0" xfId="1" applyNumberFormat="1" applyFont="1" applyAlignment="1">
      <alignment horizontal="right" wrapText="1"/>
    </xf>
    <xf numFmtId="49" fontId="5" fillId="0" borderId="0" xfId="1" applyNumberFormat="1" applyFont="1" applyAlignment="1">
      <alignment horizontal="right"/>
    </xf>
    <xf numFmtId="3" fontId="8" fillId="0" borderId="0" xfId="1" applyNumberFormat="1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11" fillId="0" borderId="1" xfId="2" applyFont="1" applyBorder="1" applyAlignment="1">
      <alignment vertical="center" wrapText="1"/>
    </xf>
    <xf numFmtId="0" fontId="11" fillId="0" borderId="1" xfId="2" applyFont="1" applyBorder="1" applyAlignment="1">
      <alignment horizontal="right" vertical="center" wrapText="1"/>
    </xf>
    <xf numFmtId="3" fontId="1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1" fillId="2" borderId="1" xfId="2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0" fontId="14" fillId="2" borderId="1" xfId="0" applyFont="1" applyFill="1" applyBorder="1" applyAlignment="1">
      <alignment horizontal="left"/>
    </xf>
    <xf numFmtId="0" fontId="14" fillId="2" borderId="1" xfId="0" applyFont="1" applyFill="1" applyBorder="1"/>
    <xf numFmtId="0" fontId="0" fillId="2" borderId="1" xfId="0" applyFill="1" applyBorder="1"/>
    <xf numFmtId="3" fontId="3" fillId="2" borderId="1" xfId="0" applyNumberFormat="1" applyFont="1" applyFill="1" applyBorder="1"/>
    <xf numFmtId="0" fontId="15" fillId="0" borderId="1" xfId="0" applyFont="1" applyBorder="1"/>
    <xf numFmtId="3" fontId="15" fillId="0" borderId="1" xfId="0" applyNumberFormat="1" applyFont="1" applyBorder="1"/>
    <xf numFmtId="0" fontId="16" fillId="0" borderId="0" xfId="0" applyFont="1"/>
    <xf numFmtId="0" fontId="17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6" fillId="0" borderId="1" xfId="0" applyFont="1" applyBorder="1"/>
    <xf numFmtId="0" fontId="2" fillId="0" borderId="0" xfId="0" applyFont="1" applyAlignment="1">
      <alignment horizontal="right" wrapText="1"/>
    </xf>
    <xf numFmtId="0" fontId="14" fillId="2" borderId="1" xfId="0" applyFont="1" applyFill="1" applyBorder="1" applyAlignment="1">
      <alignment vertical="center"/>
    </xf>
    <xf numFmtId="3" fontId="2" fillId="0" borderId="2" xfId="0" applyNumberFormat="1" applyFont="1" applyBorder="1"/>
    <xf numFmtId="0" fontId="9" fillId="3" borderId="1" xfId="0" applyFont="1" applyFill="1" applyBorder="1" applyAlignment="1">
      <alignment vertical="center" wrapText="1"/>
    </xf>
    <xf numFmtId="4" fontId="9" fillId="3" borderId="1" xfId="2" applyNumberFormat="1" applyFont="1" applyFill="1" applyBorder="1" applyAlignment="1">
      <alignment horizontal="left" vertical="center" wrapText="1"/>
    </xf>
    <xf numFmtId="3" fontId="11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0" fillId="0" borderId="0" xfId="0"/>
    <xf numFmtId="0" fontId="2" fillId="0" borderId="0" xfId="0" applyFont="1" applyAlignment="1">
      <alignment horizontal="left" vertical="top" wrapText="1"/>
    </xf>
    <xf numFmtId="0" fontId="13" fillId="2" borderId="1" xfId="1" applyFont="1" applyFill="1" applyBorder="1" applyAlignment="1">
      <alignment horizontal="left"/>
    </xf>
    <xf numFmtId="0" fontId="13" fillId="3" borderId="1" xfId="1" applyFont="1" applyFill="1" applyBorder="1" applyAlignment="1">
      <alignment horizontal="left" vertical="center"/>
    </xf>
    <xf numFmtId="0" fontId="13" fillId="2" borderId="1" xfId="2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13" fillId="3" borderId="1" xfId="1" applyFont="1" applyFill="1" applyBorder="1" applyAlignment="1">
      <alignment horizontal="left"/>
    </xf>
  </cellXfs>
  <cellStyles count="3">
    <cellStyle name="Normaallaad" xfId="0" builtinId="0"/>
    <cellStyle name="Normaallaad 2" xfId="1" xr:uid="{D39CE006-DE3B-4466-86C6-F67921C701EB}"/>
    <cellStyle name="Normaallaad 4" xfId="2" xr:uid="{1507905D-34D6-48BB-AA70-64C144872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a Siemann" id="{D0482ED7-A4F4-403A-A240-94CF7544290C}" userId="S-1-5-21-2009196460-3307222142-1538888278-3731" providerId="AD"/>
</personList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44" dT="2024-01-11T14:31:42.51" personId="{D0482ED7-A4F4-403A-A240-94CF7544290C}" id="{E3E78652-419B-4548-BC7C-7BD0A3652DA8}">
    <text>MKMilt ettevõtja elujõulisuse indeksi turvatestimiseks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6E2AB-4C56-499E-B531-980549F653C4}">
  <sheetPr>
    <pageSetUpPr fitToPage="1"/>
  </sheetPr>
  <dimension ref="A1:R60"/>
  <sheetViews>
    <sheetView tabSelected="1" zoomScale="120" zoomScaleNormal="120" workbookViewId="0">
      <selection activeCell="G15" sqref="G15"/>
    </sheetView>
  </sheetViews>
  <sheetFormatPr defaultRowHeight="14.4" x14ac:dyDescent="0.3"/>
  <cols>
    <col min="1" max="1" width="10.6640625" customWidth="1"/>
    <col min="2" max="2" width="25.6640625" customWidth="1"/>
    <col min="3" max="3" width="7.44140625" style="1" customWidth="1"/>
    <col min="4" max="4" width="9.33203125" customWidth="1"/>
    <col min="5" max="5" width="32.6640625" customWidth="1"/>
    <col min="6" max="6" width="37.109375" customWidth="1"/>
    <col min="7" max="7" width="11.109375" customWidth="1"/>
    <col min="8" max="8" width="10.88671875" customWidth="1"/>
    <col min="9" max="9" width="11.109375" customWidth="1"/>
    <col min="10" max="10" width="19.5546875" customWidth="1"/>
  </cols>
  <sheetData>
    <row r="1" spans="1:9" x14ac:dyDescent="0.3">
      <c r="I1" s="2" t="s">
        <v>52</v>
      </c>
    </row>
    <row r="2" spans="1:9" ht="13.95" customHeight="1" x14ac:dyDescent="0.3">
      <c r="F2" s="54" t="s">
        <v>64</v>
      </c>
      <c r="G2" s="55"/>
      <c r="H2" s="55"/>
      <c r="I2" s="55"/>
    </row>
    <row r="3" spans="1:9" ht="14.4" customHeight="1" x14ac:dyDescent="0.3">
      <c r="D3" s="3"/>
      <c r="E3" s="43"/>
      <c r="F3" s="55"/>
      <c r="G3" s="55"/>
      <c r="H3" s="55"/>
      <c r="I3" s="55"/>
    </row>
    <row r="4" spans="1:9" ht="15" customHeight="1" x14ac:dyDescent="0.3">
      <c r="C4" s="3"/>
      <c r="D4" s="3"/>
      <c r="E4" s="3"/>
      <c r="F4" s="3"/>
      <c r="G4" s="3"/>
    </row>
    <row r="6" spans="1:9" x14ac:dyDescent="0.3">
      <c r="A6" s="4" t="s">
        <v>0</v>
      </c>
    </row>
    <row r="7" spans="1:9" x14ac:dyDescent="0.3">
      <c r="A7" s="4"/>
      <c r="F7" s="5" t="s">
        <v>1</v>
      </c>
      <c r="G7" s="6">
        <f>+SUBTOTAL(9, G18:G20)</f>
        <v>14911131</v>
      </c>
      <c r="H7" s="6">
        <f t="shared" ref="H7:I7" si="0">+SUBTOTAL(9, H18:H20)</f>
        <v>0</v>
      </c>
      <c r="I7" s="6">
        <f t="shared" si="0"/>
        <v>14911131</v>
      </c>
    </row>
    <row r="8" spans="1:9" x14ac:dyDescent="0.3">
      <c r="A8" s="4"/>
      <c r="F8" s="7" t="s">
        <v>2</v>
      </c>
      <c r="G8" s="8">
        <f>SUM(G7)</f>
        <v>14911131</v>
      </c>
      <c r="H8" s="8">
        <f t="shared" ref="H8:I8" si="1">SUM(H7)</f>
        <v>0</v>
      </c>
      <c r="I8" s="8">
        <f t="shared" si="1"/>
        <v>14911131</v>
      </c>
    </row>
    <row r="9" spans="1:9" x14ac:dyDescent="0.3">
      <c r="A9" s="4"/>
      <c r="F9" s="9" t="s">
        <v>3</v>
      </c>
      <c r="G9" s="6">
        <f>SUMIF($F$24:$F$44,"Investeeringud*",G$24:G$44)</f>
        <v>-12551289.17</v>
      </c>
      <c r="H9" s="6">
        <f t="shared" ref="H9:I9" si="2">SUMIF($F$24:$F$44,"Investeeringud*",H$24:H$44)</f>
        <v>-30000</v>
      </c>
      <c r="I9" s="6">
        <f t="shared" si="2"/>
        <v>-12581289.17</v>
      </c>
    </row>
    <row r="10" spans="1:9" x14ac:dyDescent="0.3">
      <c r="A10" s="4"/>
      <c r="F10" s="10" t="s">
        <v>4</v>
      </c>
      <c r="G10" s="6">
        <f>SUMIF($F$24:$F$47,"Kulud*",G$24:G$47)</f>
        <v>-32222607.559130087</v>
      </c>
      <c r="H10" s="6">
        <f t="shared" ref="H10:I10" si="3">SUMIF($F$24:$F$47,"Kulud*",H$24:H$47)</f>
        <v>0</v>
      </c>
      <c r="I10" s="6">
        <f t="shared" si="3"/>
        <v>-32222607.559130087</v>
      </c>
    </row>
    <row r="11" spans="1:9" x14ac:dyDescent="0.3">
      <c r="A11" s="4"/>
      <c r="F11" s="5" t="s">
        <v>5</v>
      </c>
      <c r="G11" s="6">
        <f>SUMIF($F$24:$F$44,"Põhivara kulum*",G$24:G$44)</f>
        <v>-5646930.7099999981</v>
      </c>
      <c r="H11" s="6">
        <f t="shared" ref="H11:I11" si="4">SUMIF($F$24:$F$44,"Põhivara kulum*",H$24:H$44)</f>
        <v>0</v>
      </c>
      <c r="I11" s="6">
        <f t="shared" si="4"/>
        <v>-5646930.7099999981</v>
      </c>
    </row>
    <row r="12" spans="1:9" x14ac:dyDescent="0.3">
      <c r="A12" s="4"/>
      <c r="F12" s="5" t="s">
        <v>6</v>
      </c>
      <c r="G12" s="6">
        <f>+SUBTOTAL(9, G49:G56)</f>
        <v>-5514126.290000001</v>
      </c>
      <c r="H12" s="6">
        <f t="shared" ref="H12:I12" si="5">+SUBTOTAL(9, H49:H56)</f>
        <v>0</v>
      </c>
      <c r="I12" s="6">
        <f t="shared" si="5"/>
        <v>-5514126.290000001</v>
      </c>
    </row>
    <row r="13" spans="1:9" x14ac:dyDescent="0.3">
      <c r="A13" s="4"/>
      <c r="F13" s="7" t="s">
        <v>7</v>
      </c>
      <c r="G13" s="11">
        <f>SUM(G9:G12)</f>
        <v>-55934953.729130089</v>
      </c>
      <c r="H13" s="11">
        <f t="shared" ref="H13:I13" si="6">SUM(H9:H12)</f>
        <v>-30000</v>
      </c>
      <c r="I13" s="11">
        <f t="shared" si="6"/>
        <v>-55964953.729130089</v>
      </c>
    </row>
    <row r="14" spans="1:9" ht="52.8" x14ac:dyDescent="0.3">
      <c r="A14" s="12" t="s">
        <v>8</v>
      </c>
      <c r="B14" s="12" t="s">
        <v>9</v>
      </c>
      <c r="C14" s="13" t="s">
        <v>10</v>
      </c>
      <c r="D14" s="12" t="s">
        <v>11</v>
      </c>
      <c r="E14" s="12" t="s">
        <v>12</v>
      </c>
      <c r="F14" s="12" t="s">
        <v>13</v>
      </c>
      <c r="G14" s="12" t="s">
        <v>65</v>
      </c>
      <c r="H14" s="46" t="s">
        <v>59</v>
      </c>
      <c r="I14" s="47" t="s">
        <v>60</v>
      </c>
    </row>
    <row r="15" spans="1:9" ht="24" customHeight="1" x14ac:dyDescent="0.3">
      <c r="A15" s="14"/>
      <c r="B15" s="14"/>
      <c r="C15" s="15"/>
      <c r="D15" s="16"/>
      <c r="E15" s="17"/>
      <c r="F15" s="18" t="s">
        <v>14</v>
      </c>
      <c r="G15" s="19" t="s">
        <v>15</v>
      </c>
      <c r="H15" s="48" t="s">
        <v>62</v>
      </c>
      <c r="I15" s="49"/>
    </row>
    <row r="16" spans="1:9" ht="14.4" customHeight="1" x14ac:dyDescent="0.3">
      <c r="A16" s="16" t="s">
        <v>16</v>
      </c>
      <c r="B16" s="16" t="s">
        <v>16</v>
      </c>
      <c r="C16" s="20" t="s">
        <v>16</v>
      </c>
      <c r="D16" s="16"/>
      <c r="E16" s="17"/>
      <c r="F16" s="18" t="s">
        <v>17</v>
      </c>
      <c r="G16" s="21">
        <v>2024</v>
      </c>
      <c r="H16" s="50" t="s">
        <v>61</v>
      </c>
      <c r="I16" s="51"/>
    </row>
    <row r="17" spans="1:9" x14ac:dyDescent="0.3">
      <c r="A17" s="59" t="s">
        <v>18</v>
      </c>
      <c r="B17" s="59"/>
      <c r="C17" s="22"/>
      <c r="D17" s="23"/>
      <c r="E17" s="23"/>
      <c r="F17" s="23"/>
      <c r="G17" s="24">
        <f t="shared" ref="G17:I17" si="7">+SUBTOTAL(9, G18:G20)</f>
        <v>14911131</v>
      </c>
      <c r="H17" s="24">
        <f t="shared" si="7"/>
        <v>0</v>
      </c>
      <c r="I17" s="24">
        <f t="shared" si="7"/>
        <v>14911131</v>
      </c>
    </row>
    <row r="18" spans="1:9" x14ac:dyDescent="0.3">
      <c r="A18" s="25" t="s">
        <v>19</v>
      </c>
      <c r="B18" s="25" t="s">
        <v>20</v>
      </c>
      <c r="C18" s="21" t="s">
        <v>21</v>
      </c>
      <c r="D18" s="25" t="s">
        <v>16</v>
      </c>
      <c r="E18" s="25" t="s">
        <v>16</v>
      </c>
      <c r="F18" s="25" t="s">
        <v>22</v>
      </c>
      <c r="G18" s="26">
        <v>8345</v>
      </c>
      <c r="H18" s="16"/>
      <c r="I18" s="26">
        <f>+G18+H18</f>
        <v>8345</v>
      </c>
    </row>
    <row r="19" spans="1:9" x14ac:dyDescent="0.3">
      <c r="A19" s="25"/>
      <c r="B19" s="25"/>
      <c r="C19" s="21" t="s">
        <v>23</v>
      </c>
      <c r="D19" s="25" t="s">
        <v>16</v>
      </c>
      <c r="E19" s="25" t="s">
        <v>16</v>
      </c>
      <c r="F19" s="25" t="s">
        <v>24</v>
      </c>
      <c r="G19" s="26">
        <v>13050786</v>
      </c>
      <c r="H19" s="16"/>
      <c r="I19" s="26">
        <f t="shared" ref="I19:I56" si="8">+G19+H19</f>
        <v>13050786</v>
      </c>
    </row>
    <row r="20" spans="1:9" x14ac:dyDescent="0.3">
      <c r="A20" s="25"/>
      <c r="B20" s="25"/>
      <c r="C20" s="21" t="s">
        <v>25</v>
      </c>
      <c r="D20" s="25" t="s">
        <v>16</v>
      </c>
      <c r="E20" s="25" t="s">
        <v>16</v>
      </c>
      <c r="F20" s="25" t="s">
        <v>26</v>
      </c>
      <c r="G20" s="26">
        <v>1852000</v>
      </c>
      <c r="H20" s="16"/>
      <c r="I20" s="26">
        <f t="shared" si="8"/>
        <v>1852000</v>
      </c>
    </row>
    <row r="21" spans="1:9" x14ac:dyDescent="0.3">
      <c r="A21" s="60" t="s">
        <v>27</v>
      </c>
      <c r="B21" s="60"/>
      <c r="C21" s="28"/>
      <c r="D21" s="29"/>
      <c r="E21" s="29"/>
      <c r="F21" s="29"/>
      <c r="G21" s="30">
        <f>+SUBTOTAL(9, G22:G40)</f>
        <v>-47973220.93913009</v>
      </c>
      <c r="H21" s="30">
        <f t="shared" ref="H21:I21" si="9">+SUBTOTAL(9, H22:H40)</f>
        <v>0</v>
      </c>
      <c r="I21" s="30">
        <f t="shared" si="9"/>
        <v>-47973220.93913009</v>
      </c>
    </row>
    <row r="22" spans="1:9" x14ac:dyDescent="0.3">
      <c r="A22" s="60" t="s">
        <v>56</v>
      </c>
      <c r="B22" s="60"/>
      <c r="C22" s="22"/>
      <c r="D22" s="29"/>
      <c r="E22" s="29"/>
      <c r="F22" s="29"/>
      <c r="G22" s="30">
        <f>+SUBTOTAL(9, G23:G40)</f>
        <v>-47973220.93913009</v>
      </c>
      <c r="H22" s="30">
        <f t="shared" ref="H22:I22" si="10">+SUBTOTAL(9, H23:H40)</f>
        <v>0</v>
      </c>
      <c r="I22" s="30">
        <f t="shared" si="10"/>
        <v>-47973220.93913009</v>
      </c>
    </row>
    <row r="23" spans="1:9" x14ac:dyDescent="0.3">
      <c r="A23" s="61" t="s">
        <v>28</v>
      </c>
      <c r="B23" s="61"/>
      <c r="C23" s="22"/>
      <c r="D23" s="29"/>
      <c r="E23" s="29"/>
      <c r="F23" s="29"/>
      <c r="G23" s="30">
        <f>+SUBTOTAL(9, G24:G26)</f>
        <v>-11834289.17</v>
      </c>
      <c r="H23" s="30">
        <f t="shared" ref="H23:I23" si="11">+SUBTOTAL(9, H24:H26)</f>
        <v>0</v>
      </c>
      <c r="I23" s="30">
        <f t="shared" si="11"/>
        <v>-11834289.17</v>
      </c>
    </row>
    <row r="24" spans="1:9" x14ac:dyDescent="0.3">
      <c r="A24" s="25" t="s">
        <v>29</v>
      </c>
      <c r="B24" s="25" t="s">
        <v>30</v>
      </c>
      <c r="C24" s="21" t="s">
        <v>31</v>
      </c>
      <c r="D24" s="25" t="s">
        <v>32</v>
      </c>
      <c r="E24" s="25" t="s">
        <v>33</v>
      </c>
      <c r="F24" s="25" t="s">
        <v>3</v>
      </c>
      <c r="G24" s="26">
        <v>-4129169</v>
      </c>
      <c r="H24" s="16"/>
      <c r="I24" s="26">
        <f t="shared" si="8"/>
        <v>-4129169</v>
      </c>
    </row>
    <row r="25" spans="1:9" x14ac:dyDescent="0.3">
      <c r="A25" s="25"/>
      <c r="B25" s="25"/>
      <c r="C25" s="21" t="s">
        <v>23</v>
      </c>
      <c r="D25" s="25" t="s">
        <v>32</v>
      </c>
      <c r="E25" s="25" t="s">
        <v>33</v>
      </c>
      <c r="F25" s="25" t="s">
        <v>57</v>
      </c>
      <c r="G25" s="26">
        <v>-7607120.1699999999</v>
      </c>
      <c r="H25" s="16"/>
      <c r="I25" s="26">
        <f t="shared" si="8"/>
        <v>-7607120.1699999999</v>
      </c>
    </row>
    <row r="26" spans="1:9" x14ac:dyDescent="0.3">
      <c r="A26" s="25"/>
      <c r="B26" s="25"/>
      <c r="C26" s="21" t="s">
        <v>25</v>
      </c>
      <c r="D26" s="25" t="s">
        <v>32</v>
      </c>
      <c r="E26" s="25" t="s">
        <v>33</v>
      </c>
      <c r="F26" s="25" t="s">
        <v>3</v>
      </c>
      <c r="G26" s="26">
        <v>-98000</v>
      </c>
      <c r="H26" s="16"/>
      <c r="I26" s="26">
        <f t="shared" si="8"/>
        <v>-98000</v>
      </c>
    </row>
    <row r="27" spans="1:9" x14ac:dyDescent="0.3">
      <c r="A27" s="59" t="s">
        <v>34</v>
      </c>
      <c r="B27" s="59"/>
      <c r="C27" s="22"/>
      <c r="D27" s="23"/>
      <c r="E27" s="23"/>
      <c r="F27" s="23"/>
      <c r="G27" s="24">
        <f>+SUBTOTAL(9, G28:G40)</f>
        <v>-36138931.769130088</v>
      </c>
      <c r="H27" s="24">
        <f t="shared" ref="H27:I27" si="12">+SUBTOTAL(9, H28:H40)</f>
        <v>0</v>
      </c>
      <c r="I27" s="24">
        <f t="shared" si="12"/>
        <v>-36138931.769130088</v>
      </c>
    </row>
    <row r="28" spans="1:9" x14ac:dyDescent="0.3">
      <c r="A28" s="25" t="s">
        <v>35</v>
      </c>
      <c r="B28" s="25" t="s">
        <v>36</v>
      </c>
      <c r="C28" s="21" t="s">
        <v>31</v>
      </c>
      <c r="D28" s="25" t="s">
        <v>16</v>
      </c>
      <c r="E28" s="25" t="s">
        <v>16</v>
      </c>
      <c r="F28" s="25" t="s">
        <v>4</v>
      </c>
      <c r="G28" s="26">
        <v>-1143848.1119119015</v>
      </c>
      <c r="H28" s="16"/>
      <c r="I28" s="26">
        <f t="shared" si="8"/>
        <v>-1143848.1119119015</v>
      </c>
    </row>
    <row r="29" spans="1:9" x14ac:dyDescent="0.3">
      <c r="A29" s="25"/>
      <c r="B29" s="25"/>
      <c r="C29" s="21" t="s">
        <v>23</v>
      </c>
      <c r="D29" s="25" t="s">
        <v>16</v>
      </c>
      <c r="E29" s="25" t="s">
        <v>16</v>
      </c>
      <c r="F29" s="25" t="s">
        <v>4</v>
      </c>
      <c r="G29" s="26">
        <v>-1197272</v>
      </c>
      <c r="H29" s="16"/>
      <c r="I29" s="26">
        <f t="shared" si="8"/>
        <v>-1197272</v>
      </c>
    </row>
    <row r="30" spans="1:9" x14ac:dyDescent="0.3">
      <c r="A30" s="25"/>
      <c r="B30" s="25"/>
      <c r="C30" s="21" t="s">
        <v>37</v>
      </c>
      <c r="D30" s="25" t="s">
        <v>16</v>
      </c>
      <c r="E30" s="25" t="s">
        <v>16</v>
      </c>
      <c r="F30" s="25" t="s">
        <v>5</v>
      </c>
      <c r="G30" s="26">
        <v>-255200.32751082155</v>
      </c>
      <c r="H30" s="16"/>
      <c r="I30" s="26">
        <f t="shared" si="8"/>
        <v>-255200.32751082155</v>
      </c>
    </row>
    <row r="31" spans="1:9" x14ac:dyDescent="0.3">
      <c r="A31" s="25" t="s">
        <v>38</v>
      </c>
      <c r="B31" s="25" t="s">
        <v>39</v>
      </c>
      <c r="C31" s="21" t="s">
        <v>31</v>
      </c>
      <c r="D31" s="25" t="s">
        <v>16</v>
      </c>
      <c r="E31" s="25" t="s">
        <v>16</v>
      </c>
      <c r="F31" s="25" t="s">
        <v>4</v>
      </c>
      <c r="G31" s="26">
        <v>-12373617.790427074</v>
      </c>
      <c r="H31" s="16"/>
      <c r="I31" s="26">
        <f t="shared" si="8"/>
        <v>-12373617.790427074</v>
      </c>
    </row>
    <row r="32" spans="1:9" x14ac:dyDescent="0.3">
      <c r="A32" s="25"/>
      <c r="B32" s="25"/>
      <c r="C32" s="21" t="s">
        <v>31</v>
      </c>
      <c r="D32" s="25" t="s">
        <v>53</v>
      </c>
      <c r="E32" s="25" t="s">
        <v>54</v>
      </c>
      <c r="F32" s="25" t="s">
        <v>4</v>
      </c>
      <c r="G32" s="26">
        <v>-2313.0392000000002</v>
      </c>
      <c r="H32" s="16"/>
      <c r="I32" s="26">
        <f t="shared" si="8"/>
        <v>-2313.0392000000002</v>
      </c>
    </row>
    <row r="33" spans="1:18" x14ac:dyDescent="0.3">
      <c r="A33" s="25"/>
      <c r="B33" s="25"/>
      <c r="C33" s="21" t="s">
        <v>23</v>
      </c>
      <c r="D33" s="25" t="s">
        <v>16</v>
      </c>
      <c r="E33" s="25" t="s">
        <v>16</v>
      </c>
      <c r="F33" s="25" t="s">
        <v>4</v>
      </c>
      <c r="G33" s="26">
        <v>-1391957.9400000002</v>
      </c>
      <c r="H33" s="16"/>
      <c r="I33" s="26">
        <f t="shared" si="8"/>
        <v>-1391957.9400000002</v>
      </c>
    </row>
    <row r="34" spans="1:18" x14ac:dyDescent="0.3">
      <c r="A34" s="25"/>
      <c r="B34" s="25"/>
      <c r="C34" s="21" t="s">
        <v>25</v>
      </c>
      <c r="D34" s="25" t="s">
        <v>16</v>
      </c>
      <c r="E34" s="25" t="s">
        <v>16</v>
      </c>
      <c r="F34" s="25" t="s">
        <v>4</v>
      </c>
      <c r="G34" s="26">
        <v>-1414453.5999999999</v>
      </c>
      <c r="H34" s="16"/>
      <c r="I34" s="26">
        <f t="shared" si="8"/>
        <v>-1414453.5999999999</v>
      </c>
    </row>
    <row r="35" spans="1:18" x14ac:dyDescent="0.3">
      <c r="A35" s="25"/>
      <c r="B35" s="25"/>
      <c r="C35" s="21" t="s">
        <v>37</v>
      </c>
      <c r="D35" s="25" t="s">
        <v>16</v>
      </c>
      <c r="E35" s="25" t="s">
        <v>16</v>
      </c>
      <c r="F35" s="25" t="s">
        <v>5</v>
      </c>
      <c r="G35" s="26">
        <v>-4173147.865522366</v>
      </c>
      <c r="H35" s="16"/>
      <c r="I35" s="26">
        <f t="shared" si="8"/>
        <v>-4173147.865522366</v>
      </c>
    </row>
    <row r="36" spans="1:18" ht="26.4" x14ac:dyDescent="0.3">
      <c r="A36" s="35" t="s">
        <v>40</v>
      </c>
      <c r="B36" s="40" t="s">
        <v>51</v>
      </c>
      <c r="C36" s="21" t="s">
        <v>31</v>
      </c>
      <c r="D36" s="25" t="s">
        <v>16</v>
      </c>
      <c r="E36" s="25" t="s">
        <v>16</v>
      </c>
      <c r="F36" s="25" t="s">
        <v>4</v>
      </c>
      <c r="G36" s="26">
        <v>-149352.35800780731</v>
      </c>
      <c r="H36" s="52"/>
      <c r="I36" s="26">
        <f t="shared" si="8"/>
        <v>-149352.35800780731</v>
      </c>
    </row>
    <row r="37" spans="1:18" x14ac:dyDescent="0.3">
      <c r="A37" s="25"/>
      <c r="B37" s="25"/>
      <c r="C37" s="21" t="s">
        <v>37</v>
      </c>
      <c r="D37" s="25" t="s">
        <v>16</v>
      </c>
      <c r="E37" s="25" t="s">
        <v>16</v>
      </c>
      <c r="F37" s="25" t="s">
        <v>5</v>
      </c>
      <c r="G37" s="26">
        <v>-3438.3781299942448</v>
      </c>
      <c r="H37" s="52"/>
      <c r="I37" s="26">
        <f t="shared" si="8"/>
        <v>-3438.3781299942448</v>
      </c>
    </row>
    <row r="38" spans="1:18" x14ac:dyDescent="0.3">
      <c r="A38" s="25" t="s">
        <v>41</v>
      </c>
      <c r="B38" s="25" t="s">
        <v>42</v>
      </c>
      <c r="C38" s="21" t="s">
        <v>31</v>
      </c>
      <c r="D38" s="25" t="s">
        <v>16</v>
      </c>
      <c r="E38" s="25" t="s">
        <v>16</v>
      </c>
      <c r="F38" s="25" t="s">
        <v>4</v>
      </c>
      <c r="G38" s="26">
        <v>-10454982.739593308</v>
      </c>
      <c r="H38" s="52"/>
      <c r="I38" s="26">
        <f t="shared" si="8"/>
        <v>-10454982.739593308</v>
      </c>
    </row>
    <row r="39" spans="1:18" x14ac:dyDescent="0.3">
      <c r="A39" s="25"/>
      <c r="B39" s="25"/>
      <c r="C39" s="21" t="s">
        <v>23</v>
      </c>
      <c r="D39" s="25" t="s">
        <v>16</v>
      </c>
      <c r="E39" s="25" t="s">
        <v>16</v>
      </c>
      <c r="F39" s="25" t="s">
        <v>4</v>
      </c>
      <c r="G39" s="26">
        <v>-2364203.4799899999</v>
      </c>
      <c r="H39" s="52"/>
      <c r="I39" s="26">
        <f t="shared" si="8"/>
        <v>-2364203.4799899999</v>
      </c>
    </row>
    <row r="40" spans="1:18" x14ac:dyDescent="0.3">
      <c r="A40" s="25"/>
      <c r="B40" s="25"/>
      <c r="C40" s="21" t="s">
        <v>37</v>
      </c>
      <c r="D40" s="25" t="s">
        <v>16</v>
      </c>
      <c r="E40" s="25" t="s">
        <v>16</v>
      </c>
      <c r="F40" s="25" t="s">
        <v>5</v>
      </c>
      <c r="G40" s="26">
        <v>-1215144.1388368162</v>
      </c>
      <c r="H40" s="52"/>
      <c r="I40" s="26">
        <f t="shared" si="8"/>
        <v>-1215144.1388368162</v>
      </c>
    </row>
    <row r="41" spans="1:18" x14ac:dyDescent="0.3">
      <c r="A41" s="27" t="s">
        <v>43</v>
      </c>
      <c r="B41" s="29"/>
      <c r="C41" s="22"/>
      <c r="D41" s="29"/>
      <c r="E41" s="29"/>
      <c r="F41" s="29"/>
      <c r="G41" s="30">
        <f>+SUBTOTAL(9, G42:G47)</f>
        <v>-2447606.5</v>
      </c>
      <c r="H41" s="30">
        <f t="shared" ref="H41:I41" si="13">+SUBTOTAL(9, H42:H47)</f>
        <v>-30000</v>
      </c>
      <c r="I41" s="30">
        <f t="shared" si="13"/>
        <v>-2477606.5</v>
      </c>
    </row>
    <row r="42" spans="1:18" x14ac:dyDescent="0.3">
      <c r="A42" s="44" t="s">
        <v>58</v>
      </c>
      <c r="B42" s="29"/>
      <c r="C42" s="22"/>
      <c r="D42" s="29"/>
      <c r="E42" s="29"/>
      <c r="F42" s="29"/>
      <c r="G42" s="30">
        <f>+SUBTOTAL(9, G43:G47)</f>
        <v>-2447606.5</v>
      </c>
      <c r="H42" s="30">
        <f t="shared" ref="H42:I42" si="14">+SUBTOTAL(9, H43:H47)</f>
        <v>-30000</v>
      </c>
      <c r="I42" s="30">
        <f t="shared" si="14"/>
        <v>-2477606.5</v>
      </c>
    </row>
    <row r="43" spans="1:18" x14ac:dyDescent="0.3">
      <c r="A43" s="57" t="s">
        <v>28</v>
      </c>
      <c r="B43" s="57"/>
      <c r="C43" s="22"/>
      <c r="D43" s="29"/>
      <c r="E43" s="29"/>
      <c r="F43" s="29"/>
      <c r="G43" s="30">
        <f>+SUBTOTAL(9, G44)</f>
        <v>-717000</v>
      </c>
      <c r="H43" s="30">
        <f t="shared" ref="H43:I43" si="15">+SUBTOTAL(9, H44)</f>
        <v>-30000</v>
      </c>
      <c r="I43" s="30">
        <f t="shared" si="15"/>
        <v>-747000</v>
      </c>
      <c r="J43" s="41"/>
    </row>
    <row r="44" spans="1:18" s="33" customFormat="1" x14ac:dyDescent="0.3">
      <c r="A44" s="31" t="s">
        <v>44</v>
      </c>
      <c r="B44" s="25" t="s">
        <v>45</v>
      </c>
      <c r="C44" s="21" t="s">
        <v>31</v>
      </c>
      <c r="D44" s="25" t="s">
        <v>32</v>
      </c>
      <c r="E44" s="25" t="s">
        <v>33</v>
      </c>
      <c r="F44" s="25" t="s">
        <v>46</v>
      </c>
      <c r="G44" s="32">
        <v>-717000</v>
      </c>
      <c r="H44" s="53">
        <v>-30000</v>
      </c>
      <c r="I44" s="26">
        <f t="shared" si="8"/>
        <v>-747000</v>
      </c>
      <c r="J44"/>
      <c r="K44"/>
      <c r="L44"/>
      <c r="M44"/>
      <c r="N44"/>
      <c r="O44"/>
      <c r="P44"/>
      <c r="Q44"/>
      <c r="R44"/>
    </row>
    <row r="45" spans="1:18" s="33" customFormat="1" x14ac:dyDescent="0.3">
      <c r="A45" s="58" t="s">
        <v>34</v>
      </c>
      <c r="B45" s="58"/>
      <c r="C45" s="34"/>
      <c r="D45" s="34"/>
      <c r="E45" s="34"/>
      <c r="F45" s="34"/>
      <c r="G45" s="30">
        <f>+SUBTOTAL(9, G46:G47)</f>
        <v>-1730606.4999999998</v>
      </c>
      <c r="H45" s="30">
        <f t="shared" ref="H45:I45" si="16">+SUBTOTAL(9, H46:H47)</f>
        <v>0</v>
      </c>
      <c r="I45" s="30">
        <f t="shared" si="16"/>
        <v>-1730606.4999999998</v>
      </c>
      <c r="J45" s="41"/>
      <c r="K45" s="41"/>
      <c r="L45"/>
      <c r="M45"/>
      <c r="N45"/>
      <c r="O45"/>
      <c r="P45"/>
      <c r="Q45"/>
      <c r="R45"/>
    </row>
    <row r="46" spans="1:18" s="33" customFormat="1" ht="26.4" x14ac:dyDescent="0.3">
      <c r="A46" s="35" t="s">
        <v>47</v>
      </c>
      <c r="B46" s="36" t="s">
        <v>48</v>
      </c>
      <c r="C46" s="21" t="s">
        <v>31</v>
      </c>
      <c r="D46" s="25"/>
      <c r="E46" s="42"/>
      <c r="F46" s="25" t="s">
        <v>4</v>
      </c>
      <c r="G46" s="32">
        <v>-850000</v>
      </c>
      <c r="H46" s="52"/>
      <c r="I46" s="26">
        <f t="shared" si="8"/>
        <v>-850000</v>
      </c>
      <c r="J46"/>
      <c r="K46"/>
      <c r="L46"/>
      <c r="M46"/>
      <c r="N46"/>
      <c r="O46"/>
      <c r="P46"/>
      <c r="Q46"/>
      <c r="R46"/>
    </row>
    <row r="47" spans="1:18" s="33" customFormat="1" x14ac:dyDescent="0.3">
      <c r="A47" s="35"/>
      <c r="B47" s="36"/>
      <c r="C47" s="21" t="s">
        <v>23</v>
      </c>
      <c r="D47" s="25" t="s">
        <v>16</v>
      </c>
      <c r="E47" s="42" t="s">
        <v>16</v>
      </c>
      <c r="F47" s="25" t="s">
        <v>4</v>
      </c>
      <c r="G47" s="32">
        <v>-880606.49999999977</v>
      </c>
      <c r="H47" s="52"/>
      <c r="I47" s="26">
        <f t="shared" si="8"/>
        <v>-880606.49999999977</v>
      </c>
      <c r="J47"/>
      <c r="K47"/>
      <c r="L47"/>
      <c r="M47"/>
      <c r="N47"/>
      <c r="O47"/>
      <c r="P47"/>
      <c r="Q47"/>
      <c r="R47"/>
    </row>
    <row r="48" spans="1:18" s="33" customFormat="1" x14ac:dyDescent="0.3">
      <c r="A48" s="28" t="s">
        <v>49</v>
      </c>
      <c r="B48" s="37"/>
      <c r="C48" s="38"/>
      <c r="D48" s="37"/>
      <c r="E48" s="37"/>
      <c r="F48" s="37"/>
      <c r="G48" s="30">
        <f>+SUBTOTAL(9, G49:G56)</f>
        <v>-5514126.290000001</v>
      </c>
      <c r="H48" s="30">
        <f t="shared" ref="H48:I48" si="17">+SUBTOTAL(9, H49:H56)</f>
        <v>0</v>
      </c>
      <c r="I48" s="30">
        <f t="shared" si="17"/>
        <v>-5514126.290000001</v>
      </c>
      <c r="J48"/>
      <c r="K48"/>
      <c r="L48"/>
      <c r="M48"/>
      <c r="N48" s="41"/>
      <c r="O48" s="41"/>
      <c r="P48" s="41"/>
      <c r="Q48" s="41"/>
      <c r="R48" s="41"/>
    </row>
    <row r="49" spans="1:17" x14ac:dyDescent="0.3">
      <c r="A49" s="25" t="s">
        <v>19</v>
      </c>
      <c r="B49" s="25" t="s">
        <v>20</v>
      </c>
      <c r="C49" s="21" t="s">
        <v>21</v>
      </c>
      <c r="D49" s="25"/>
      <c r="E49" s="25"/>
      <c r="F49" s="25" t="s">
        <v>4</v>
      </c>
      <c r="G49" s="26">
        <v>-2595941</v>
      </c>
      <c r="H49" s="52"/>
      <c r="I49" s="26">
        <f t="shared" si="8"/>
        <v>-2595941</v>
      </c>
      <c r="J49" s="41"/>
      <c r="K49" s="41"/>
      <c r="L49" s="41"/>
      <c r="M49" s="41"/>
      <c r="N49" s="41"/>
      <c r="P49" s="41"/>
      <c r="Q49" s="41"/>
    </row>
    <row r="50" spans="1:17" x14ac:dyDescent="0.3">
      <c r="A50" s="25"/>
      <c r="B50" s="25"/>
      <c r="C50" s="21" t="s">
        <v>21</v>
      </c>
      <c r="D50" s="25" t="s">
        <v>53</v>
      </c>
      <c r="E50" s="25" t="s">
        <v>55</v>
      </c>
      <c r="F50" s="25" t="s">
        <v>4</v>
      </c>
      <c r="G50" s="26">
        <v>-508.87</v>
      </c>
      <c r="H50" s="52"/>
      <c r="I50" s="26">
        <f t="shared" si="8"/>
        <v>-508.87</v>
      </c>
      <c r="J50" s="41"/>
      <c r="K50" s="41"/>
      <c r="L50" s="41"/>
      <c r="M50" s="41"/>
      <c r="N50" s="41"/>
      <c r="P50" s="41"/>
      <c r="Q50" s="41"/>
    </row>
    <row r="51" spans="1:17" x14ac:dyDescent="0.3">
      <c r="A51" s="25"/>
      <c r="B51" s="25"/>
      <c r="C51" s="21" t="s">
        <v>21</v>
      </c>
      <c r="D51" s="25"/>
      <c r="E51" s="25"/>
      <c r="F51" s="25" t="s">
        <v>50</v>
      </c>
      <c r="G51" s="26">
        <v>-649720</v>
      </c>
      <c r="H51" s="52"/>
      <c r="I51" s="26">
        <f t="shared" si="8"/>
        <v>-649720</v>
      </c>
      <c r="J51" s="41"/>
      <c r="K51" s="41"/>
      <c r="L51" s="41"/>
      <c r="M51" s="41"/>
      <c r="N51" s="41"/>
      <c r="P51" s="41"/>
      <c r="Q51" s="41"/>
    </row>
    <row r="52" spans="1:17" x14ac:dyDescent="0.3">
      <c r="A52" s="25"/>
      <c r="B52" s="25"/>
      <c r="C52" s="21" t="s">
        <v>21</v>
      </c>
      <c r="D52" s="25" t="s">
        <v>32</v>
      </c>
      <c r="E52" s="25" t="s">
        <v>33</v>
      </c>
      <c r="F52" s="25" t="s">
        <v>50</v>
      </c>
      <c r="G52" s="26">
        <v>-1481795.2799999998</v>
      </c>
      <c r="H52" s="52"/>
      <c r="I52" s="26">
        <f t="shared" si="8"/>
        <v>-1481795.2799999998</v>
      </c>
      <c r="J52" s="41"/>
      <c r="K52" s="41"/>
      <c r="L52" s="41"/>
      <c r="M52" s="41"/>
      <c r="N52" s="41"/>
      <c r="P52" s="41"/>
      <c r="Q52" s="41"/>
    </row>
    <row r="53" spans="1:17" x14ac:dyDescent="0.3">
      <c r="A53" s="25"/>
      <c r="B53" s="25"/>
      <c r="C53" s="21" t="s">
        <v>23</v>
      </c>
      <c r="D53" s="16"/>
      <c r="E53" s="16"/>
      <c r="F53" s="25" t="s">
        <v>4</v>
      </c>
      <c r="G53" s="45">
        <v>-12467</v>
      </c>
      <c r="H53" s="52"/>
      <c r="I53" s="26">
        <f t="shared" si="8"/>
        <v>-12467</v>
      </c>
      <c r="L53" s="41"/>
      <c r="M53" s="41"/>
      <c r="N53" s="41"/>
      <c r="P53" s="41"/>
      <c r="Q53" s="41"/>
    </row>
    <row r="54" spans="1:17" x14ac:dyDescent="0.3">
      <c r="A54" s="25"/>
      <c r="B54" s="25"/>
      <c r="C54" s="21" t="s">
        <v>23</v>
      </c>
      <c r="D54" s="16"/>
      <c r="E54" s="16"/>
      <c r="F54" s="25" t="s">
        <v>50</v>
      </c>
      <c r="G54" s="26">
        <f>-446614.74+12467</f>
        <v>-434147.74</v>
      </c>
      <c r="H54" s="52"/>
      <c r="I54" s="26">
        <f t="shared" si="8"/>
        <v>-434147.74</v>
      </c>
      <c r="L54" s="41"/>
      <c r="M54" s="41"/>
      <c r="N54" s="41"/>
      <c r="P54" s="41"/>
      <c r="Q54" s="41"/>
    </row>
    <row r="55" spans="1:17" x14ac:dyDescent="0.3">
      <c r="A55" s="25"/>
      <c r="B55" s="25"/>
      <c r="C55" s="21" t="s">
        <v>25</v>
      </c>
      <c r="D55" s="25" t="s">
        <v>16</v>
      </c>
      <c r="E55" s="25" t="s">
        <v>16</v>
      </c>
      <c r="F55" s="25" t="s">
        <v>4</v>
      </c>
      <c r="G55" s="26">
        <v>-317546.40000000002</v>
      </c>
      <c r="H55" s="16"/>
      <c r="I55" s="26">
        <f t="shared" si="8"/>
        <v>-317546.40000000002</v>
      </c>
    </row>
    <row r="56" spans="1:17" x14ac:dyDescent="0.3">
      <c r="A56" s="25"/>
      <c r="B56" s="25"/>
      <c r="C56" s="21" t="s">
        <v>25</v>
      </c>
      <c r="D56" s="25" t="s">
        <v>32</v>
      </c>
      <c r="E56" s="25" t="s">
        <v>33</v>
      </c>
      <c r="F56" s="25" t="s">
        <v>3</v>
      </c>
      <c r="G56" s="26">
        <v>-22000</v>
      </c>
      <c r="H56" s="52"/>
      <c r="I56" s="26">
        <f t="shared" si="8"/>
        <v>-22000</v>
      </c>
    </row>
    <row r="57" spans="1:17" ht="14.4" customHeight="1" x14ac:dyDescent="0.3"/>
    <row r="58" spans="1:17" ht="14.4" customHeight="1" x14ac:dyDescent="0.3">
      <c r="A58" s="56" t="s">
        <v>63</v>
      </c>
      <c r="B58" s="55"/>
      <c r="C58" s="55"/>
      <c r="D58" s="55"/>
      <c r="E58" s="55"/>
      <c r="F58" s="55"/>
      <c r="G58" s="55"/>
      <c r="H58" s="55"/>
      <c r="I58" s="55"/>
    </row>
    <row r="59" spans="1:17" x14ac:dyDescent="0.3">
      <c r="A59" s="55"/>
      <c r="B59" s="55"/>
      <c r="C59" s="55"/>
      <c r="D59" s="55"/>
      <c r="E59" s="55"/>
      <c r="F59" s="55"/>
      <c r="G59" s="55"/>
      <c r="H59" s="55"/>
      <c r="I59" s="55"/>
    </row>
    <row r="60" spans="1:17" x14ac:dyDescent="0.3">
      <c r="A60" s="39"/>
      <c r="B60" s="39"/>
      <c r="C60" s="39"/>
      <c r="D60" s="39"/>
      <c r="E60" s="39"/>
      <c r="F60" s="39"/>
      <c r="G60" s="39"/>
    </row>
  </sheetData>
  <autoFilter ref="A14:G55" xr:uid="{00000000-0001-0000-0000-000000000000}"/>
  <mergeCells count="9">
    <mergeCell ref="F2:I3"/>
    <mergeCell ref="A58:I59"/>
    <mergeCell ref="A43:B43"/>
    <mergeCell ref="A45:B45"/>
    <mergeCell ref="A17:B17"/>
    <mergeCell ref="A21:B21"/>
    <mergeCell ref="A22:B22"/>
    <mergeCell ref="A23:B23"/>
    <mergeCell ref="A27:B27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Footer>Lk &amp;P &amp;N-st</oddFooter>
  </headerFooter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2 RIA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Krista Fazijev</dc:creator>
  <cp:lastModifiedBy>Helena Siemann</cp:lastModifiedBy>
  <cp:lastPrinted>2024-01-08T03:48:44Z</cp:lastPrinted>
  <dcterms:created xsi:type="dcterms:W3CDTF">2022-12-29T15:28:09Z</dcterms:created>
  <dcterms:modified xsi:type="dcterms:W3CDTF">2024-01-19T07:21:08Z</dcterms:modified>
</cp:coreProperties>
</file>